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struções" sheetId="1" r:id="rId1"/>
    <sheet name="cardápio" sheetId="2" r:id="rId2"/>
    <sheet name="ingredientes" sheetId="3" r:id="rId3"/>
    <sheet name="compras" sheetId="4" r:id="rId4"/>
  </sheets>
  <definedNames>
    <definedName name="_xlnm.Print_Area" localSheetId="1">'cardápio'!$A$1:$G$31</definedName>
    <definedName name="_xlnm.Print_Area" localSheetId="3">'compras'!$A$1:$F$51</definedName>
    <definedName name="_xlnm.Print_Area" localSheetId="2">'ingredientes'!$A$2:$E$85</definedName>
    <definedName name="_xlnm.Print_Area" localSheetId="0">'instruções'!$A$1:$A$18</definedName>
  </definedNames>
  <calcPr fullCalcOnLoad="1"/>
</workbook>
</file>

<file path=xl/sharedStrings.xml><?xml version="1.0" encoding="utf-8"?>
<sst xmlns="http://schemas.openxmlformats.org/spreadsheetml/2006/main" count="307" uniqueCount="121">
  <si>
    <t>arroz</t>
  </si>
  <si>
    <t>cebola</t>
  </si>
  <si>
    <t>óleo</t>
  </si>
  <si>
    <t>alho</t>
  </si>
  <si>
    <t>sal</t>
  </si>
  <si>
    <t>feijão</t>
  </si>
  <si>
    <t>ARROZ</t>
  </si>
  <si>
    <t>FEIJÃO</t>
  </si>
  <si>
    <t>CARNE MOÍDA</t>
  </si>
  <si>
    <t>carne moida</t>
  </si>
  <si>
    <t>batata</t>
  </si>
  <si>
    <t>CAFÉ</t>
  </si>
  <si>
    <t>ALMOÇO</t>
  </si>
  <si>
    <t>JANTAR</t>
  </si>
  <si>
    <t>chocolate</t>
  </si>
  <si>
    <t>geléia</t>
  </si>
  <si>
    <t>paçoca</t>
  </si>
  <si>
    <t>macarrão</t>
  </si>
  <si>
    <t>MACARRÃO</t>
  </si>
  <si>
    <t>alface</t>
  </si>
  <si>
    <t>azeite</t>
  </si>
  <si>
    <t>vinagre</t>
  </si>
  <si>
    <t>tomate</t>
  </si>
  <si>
    <t>ml</t>
  </si>
  <si>
    <t>g</t>
  </si>
  <si>
    <t>BATATA (alho e óleo)</t>
  </si>
  <si>
    <t>SAL. VERDE</t>
  </si>
  <si>
    <t>PÃO</t>
  </si>
  <si>
    <t>pãozinho</t>
  </si>
  <si>
    <t>MARG.</t>
  </si>
  <si>
    <t>margarina</t>
  </si>
  <si>
    <t>CHOCOLATE</t>
  </si>
  <si>
    <t>GELÉIA</t>
  </si>
  <si>
    <t>SAL. DE TOMATE</t>
  </si>
  <si>
    <t>TIPO</t>
  </si>
  <si>
    <t>SALSICHA AO MOLHO</t>
  </si>
  <si>
    <t>pç</t>
  </si>
  <si>
    <t xml:space="preserve">   SALADAS</t>
  </si>
  <si>
    <t xml:space="preserve">   BEBIDAS</t>
  </si>
  <si>
    <t xml:space="preserve">   DOCE</t>
  </si>
  <si>
    <t>TANG LARANJA</t>
  </si>
  <si>
    <t>LIMONADA</t>
  </si>
  <si>
    <t>PAÇOCA</t>
  </si>
  <si>
    <t>BRIGADEIRO</t>
  </si>
  <si>
    <t xml:space="preserve">       OPÇÕES / SUGESTÕES</t>
  </si>
  <si>
    <t>leite condensado</t>
  </si>
  <si>
    <t>choc.granulado</t>
  </si>
  <si>
    <t>repetições</t>
  </si>
  <si>
    <t>salsicha</t>
  </si>
  <si>
    <t>molho tomate</t>
  </si>
  <si>
    <t>açucar</t>
  </si>
  <si>
    <t>GROSELHA</t>
  </si>
  <si>
    <t>TANG</t>
  </si>
  <si>
    <t>Tang</t>
  </si>
  <si>
    <t>limão</t>
  </si>
  <si>
    <t>col.</t>
  </si>
  <si>
    <t>groselha</t>
  </si>
  <si>
    <t xml:space="preserve">   GROSELHA</t>
  </si>
  <si>
    <t xml:space="preserve">   LIMONADA</t>
  </si>
  <si>
    <t xml:space="preserve">    TANG</t>
  </si>
  <si>
    <t xml:space="preserve">   BRIGADEIRO</t>
  </si>
  <si>
    <t xml:space="preserve">   PAÇOCA</t>
  </si>
  <si>
    <t xml:space="preserve">   SALSICHA AO MOLHO</t>
  </si>
  <si>
    <t xml:space="preserve">   SAL. DE TOMATE</t>
  </si>
  <si>
    <t xml:space="preserve">   BATATA ALHO E ÓLEO</t>
  </si>
  <si>
    <t xml:space="preserve">   MACARRÃO</t>
  </si>
  <si>
    <t xml:space="preserve">   SAL. VERDE</t>
  </si>
  <si>
    <t xml:space="preserve">   CARNE MOÍDA</t>
  </si>
  <si>
    <t xml:space="preserve">   FEIJÃO</t>
  </si>
  <si>
    <t xml:space="preserve">   ARROZ</t>
  </si>
  <si>
    <t xml:space="preserve">   CAFÉ DA MANHÃ</t>
  </si>
  <si>
    <t>por pessoa</t>
  </si>
  <si>
    <t>INGREDIENTE</t>
  </si>
  <si>
    <t>quantidade de pessoas:</t>
  </si>
  <si>
    <t>cereais</t>
  </si>
  <si>
    <t>temperos</t>
  </si>
  <si>
    <t>carnes</t>
  </si>
  <si>
    <t>moída</t>
  </si>
  <si>
    <t>K</t>
  </si>
  <si>
    <t>L</t>
  </si>
  <si>
    <t>Pç</t>
  </si>
  <si>
    <t>Mç</t>
  </si>
  <si>
    <t>Pcte</t>
  </si>
  <si>
    <t>molho de tomate</t>
  </si>
  <si>
    <t xml:space="preserve">leite  </t>
  </si>
  <si>
    <t>colheres</t>
  </si>
  <si>
    <t>diversos</t>
  </si>
  <si>
    <t>pãezinhos</t>
  </si>
  <si>
    <t>leite</t>
  </si>
  <si>
    <t>Vd</t>
  </si>
  <si>
    <t>choc. granulado</t>
  </si>
  <si>
    <t>G</t>
  </si>
  <si>
    <t>frutas, verduras e legumes</t>
  </si>
  <si>
    <t>Lt</t>
  </si>
  <si>
    <t>MARGARINA</t>
  </si>
  <si>
    <t>CARDÁPIO</t>
  </si>
  <si>
    <t xml:space="preserve">  PESSOAS</t>
  </si>
  <si>
    <t xml:space="preserve">  PARA </t>
  </si>
  <si>
    <t xml:space="preserve">   SALADA</t>
  </si>
  <si>
    <t xml:space="preserve">   BEBIDA</t>
  </si>
  <si>
    <t>1)  a planilha CARDÁPIO,  já está com as células B8 até G14 limpas.</t>
  </si>
  <si>
    <t>2)  isso faz com que a planilha COMPRAS não apresente nenhum item a ser adquirido.</t>
  </si>
  <si>
    <t>5)  por exemplo, selecione a célula MACARRÃO. Copie (tecle Ctrl+C). Vá na célula desejada do cardápio e cole (CTR+V)</t>
  </si>
  <si>
    <t>6)  observer que as opções de cardápio têm cores diferenciadas, então insira sempre na cor correspondente.</t>
  </si>
  <si>
    <t xml:space="preserve">7)  aproveite e copie a célula CARNE MOÍDA na célula ao lado da célula MACARRÃO, observe a cor adequada </t>
  </si>
  <si>
    <t xml:space="preserve">8)  dê uma olhada nas quantidades da planilha COMPRAS, já estarão listados os ingrediente necessários. </t>
  </si>
  <si>
    <t xml:space="preserve">          COMO UTILIZAR O MONTA_CARDAPIO.XLS</t>
  </si>
  <si>
    <t>9)  assim funciona o MONTA_CARDAPIOS.XLS. Para outros cárdápios, altere as céluas B8 até G14 da planilha CARDÁPIO.</t>
  </si>
  <si>
    <t>PRINCIPAL</t>
  </si>
  <si>
    <t>ACOMPANHAMENTO</t>
  </si>
  <si>
    <t xml:space="preserve">          OBSERVAÇÕES</t>
  </si>
  <si>
    <t>1)  imprima estas instruções para facilitar a consulta.</t>
  </si>
  <si>
    <t>2)  as planilhas podem estar protegidas para evitar a alteração involuntária --  a senha é 12c34</t>
  </si>
  <si>
    <t>3)  para incluir novas opções de cardápio contate-nos pcabello@lisbrasil.com</t>
  </si>
  <si>
    <t>3)  começe a trabalhar inserindo na planilha CARDÁPIO o nº de pessoas na célula B2.</t>
  </si>
  <si>
    <t>3)  nessa mesma planilha, começe a inserir os itens desejados do seu cardápio</t>
  </si>
  <si>
    <t>unidade</t>
  </si>
  <si>
    <t>QUANT.TOT.</t>
  </si>
  <si>
    <t>ou</t>
  </si>
  <si>
    <t xml:space="preserve"> </t>
  </si>
  <si>
    <t>ACHOCOLATADO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</si>
</sst>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9" borderId="1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19" xfId="0" applyFill="1" applyBorder="1" applyAlignment="1">
      <alignment/>
    </xf>
    <xf numFmtId="0" fontId="1" fillId="0" borderId="0" xfId="0" applyFont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40" borderId="14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1" fillId="40" borderId="24" xfId="0" applyFont="1" applyFill="1" applyBorder="1" applyAlignment="1">
      <alignment horizontal="right"/>
    </xf>
    <xf numFmtId="0" fontId="1" fillId="40" borderId="25" xfId="0" applyFont="1" applyFill="1" applyBorder="1" applyAlignment="1">
      <alignment/>
    </xf>
    <xf numFmtId="0" fontId="1" fillId="40" borderId="26" xfId="0" applyFont="1" applyFill="1" applyBorder="1" applyAlignment="1">
      <alignment/>
    </xf>
    <xf numFmtId="0" fontId="1" fillId="40" borderId="27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40" borderId="15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0" fillId="41" borderId="31" xfId="0" applyFill="1" applyBorder="1" applyAlignment="1">
      <alignment/>
    </xf>
    <xf numFmtId="0" fontId="4" fillId="41" borderId="3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30" xfId="0" applyFill="1" applyBorder="1" applyAlignment="1">
      <alignment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1" fillId="40" borderId="35" xfId="0" applyFont="1" applyFill="1" applyBorder="1" applyAlignment="1">
      <alignment/>
    </xf>
    <xf numFmtId="0" fontId="1" fillId="40" borderId="3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17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1" fillId="4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7" sqref="A17"/>
    </sheetView>
  </sheetViews>
  <sheetFormatPr defaultColWidth="0" defaultRowHeight="12.75" zeroHeight="1"/>
  <cols>
    <col min="1" max="1" width="104.140625" style="0" customWidth="1"/>
    <col min="2" max="2" width="9.140625" style="0" customWidth="1"/>
    <col min="3" max="16384" width="0" style="0" hidden="1" customWidth="1"/>
  </cols>
  <sheetData>
    <row r="1" ht="14.25" customHeight="1">
      <c r="A1" s="47"/>
    </row>
    <row r="2" ht="12.75">
      <c r="A2" s="26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/>
    <row r="7" ht="12.75"/>
    <row r="8" ht="12.75">
      <c r="A8" s="26" t="s">
        <v>106</v>
      </c>
    </row>
    <row r="9" ht="12.75">
      <c r="A9" t="s">
        <v>100</v>
      </c>
    </row>
    <row r="10" ht="12.75">
      <c r="A10" t="s">
        <v>101</v>
      </c>
    </row>
    <row r="11" ht="12.75">
      <c r="A11" t="s">
        <v>114</v>
      </c>
    </row>
    <row r="12" ht="12.75">
      <c r="A12" t="s">
        <v>115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107</v>
      </c>
    </row>
    <row r="18" ht="12.75">
      <c r="A18" s="66" t="s">
        <v>119</v>
      </c>
    </row>
    <row r="19" ht="12.75" hidden="1"/>
    <row r="20" ht="12.75" hidden="1"/>
    <row r="21" ht="12.75" hidden="1">
      <c r="A21" s="26"/>
    </row>
  </sheetData>
  <sheetProtection/>
  <printOptions/>
  <pageMargins left="0.38" right="0.58" top="0.7" bottom="0.984251969" header="0.492125985" footer="0.492125985"/>
  <pageSetup horizontalDpi="300" verticalDpi="300" orientation="landscape" paperSize="9" scale="140" r:id="rId3"/>
  <legacyDrawing r:id="rId2"/>
  <oleObjects>
    <oleObject progId="MS_ClipArt_Gallery" shapeId="4669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zoomScalePageLayoutView="0" workbookViewId="0" topLeftCell="A4">
      <selection activeCell="D29" sqref="D29"/>
    </sheetView>
  </sheetViews>
  <sheetFormatPr defaultColWidth="9.140625" defaultRowHeight="12.75"/>
  <cols>
    <col min="1" max="1" width="13.00390625" style="0" customWidth="1"/>
    <col min="2" max="7" width="17.7109375" style="0" customWidth="1"/>
  </cols>
  <sheetData>
    <row r="1" spans="2:3" ht="12.75">
      <c r="B1" s="40" t="s">
        <v>95</v>
      </c>
      <c r="C1" s="41" t="s">
        <v>97</v>
      </c>
    </row>
    <row r="2" spans="2:3" ht="13.5" thickBot="1">
      <c r="B2" s="43">
        <v>16</v>
      </c>
      <c r="C2" s="42" t="s">
        <v>96</v>
      </c>
    </row>
    <row r="5" ht="13.5" thickBot="1"/>
    <row r="6" spans="2:7" ht="13.5" thickBot="1">
      <c r="B6" s="67" t="s">
        <v>109</v>
      </c>
      <c r="C6" s="68"/>
      <c r="D6" s="31" t="s">
        <v>108</v>
      </c>
      <c r="E6" s="15" t="s">
        <v>98</v>
      </c>
      <c r="F6" s="17" t="s">
        <v>99</v>
      </c>
      <c r="G6" s="16" t="s">
        <v>39</v>
      </c>
    </row>
    <row r="7" spans="2:7" ht="6" customHeight="1" thickBot="1">
      <c r="B7" s="5"/>
      <c r="C7" s="5"/>
      <c r="D7" s="5"/>
      <c r="E7" s="5"/>
      <c r="F7" s="5"/>
      <c r="G7" s="5"/>
    </row>
    <row r="8" spans="1:7" ht="12.75">
      <c r="A8" s="9" t="s">
        <v>11</v>
      </c>
      <c r="B8" s="2"/>
      <c r="C8" s="2"/>
      <c r="D8" s="6"/>
      <c r="E8" s="3"/>
      <c r="F8" s="8"/>
      <c r="G8" s="7"/>
    </row>
    <row r="9" spans="1:7" ht="12.75">
      <c r="A9" s="10" t="s">
        <v>12</v>
      </c>
      <c r="B9" s="2" t="s">
        <v>6</v>
      </c>
      <c r="C9" s="2" t="s">
        <v>7</v>
      </c>
      <c r="D9" s="6" t="s">
        <v>35</v>
      </c>
      <c r="E9" s="3" t="s">
        <v>26</v>
      </c>
      <c r="F9" s="8" t="s">
        <v>51</v>
      </c>
      <c r="G9" s="7" t="s">
        <v>42</v>
      </c>
    </row>
    <row r="10" spans="1:7" ht="13.5" thickBot="1">
      <c r="A10" s="11" t="s">
        <v>13</v>
      </c>
      <c r="B10" s="2"/>
      <c r="C10" s="2"/>
      <c r="D10" s="6"/>
      <c r="E10" s="3"/>
      <c r="F10" s="8"/>
      <c r="G10" s="7"/>
    </row>
    <row r="11" spans="2:7" ht="6" customHeight="1" thickBot="1">
      <c r="B11" s="5"/>
      <c r="C11" s="5"/>
      <c r="D11" s="5"/>
      <c r="E11" s="5"/>
      <c r="F11" s="5"/>
      <c r="G11" s="5"/>
    </row>
    <row r="12" spans="1:7" ht="12.75">
      <c r="A12" s="9" t="s">
        <v>11</v>
      </c>
      <c r="B12" s="64" t="s">
        <v>120</v>
      </c>
      <c r="C12" s="2" t="s">
        <v>27</v>
      </c>
      <c r="D12" s="6"/>
      <c r="E12" s="3"/>
      <c r="F12" s="8"/>
      <c r="G12" s="7"/>
    </row>
    <row r="13" spans="1:7" ht="12.75">
      <c r="A13" s="10" t="s">
        <v>12</v>
      </c>
      <c r="B13" s="2"/>
      <c r="C13" s="2"/>
      <c r="D13" s="6"/>
      <c r="E13" s="3"/>
      <c r="F13" s="8"/>
      <c r="G13" s="7"/>
    </row>
    <row r="14" spans="1:7" ht="13.5" thickBot="1">
      <c r="A14" s="11" t="s">
        <v>13</v>
      </c>
      <c r="B14" s="2" t="s">
        <v>6</v>
      </c>
      <c r="C14" s="2" t="s">
        <v>7</v>
      </c>
      <c r="D14" s="6"/>
      <c r="E14" s="3"/>
      <c r="F14" s="8"/>
      <c r="G14" s="7"/>
    </row>
    <row r="15" spans="2:7" ht="6" customHeight="1">
      <c r="B15" s="5"/>
      <c r="C15" s="5"/>
      <c r="D15" s="5"/>
      <c r="E15" s="5"/>
      <c r="F15" s="5"/>
      <c r="G15" s="5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3.5" thickBot="1">
      <c r="A21" s="4"/>
    </row>
    <row r="22" spans="1:41" ht="13.5" thickBot="1">
      <c r="A22" s="69" t="s">
        <v>44</v>
      </c>
      <c r="B22" s="70"/>
      <c r="C22" s="70"/>
      <c r="D22" s="70"/>
      <c r="E22" s="70"/>
      <c r="F22" s="70"/>
      <c r="G22" s="7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ht="6" customHeight="1" thickBot="1"/>
    <row r="24" spans="2:7" ht="13.5" thickBot="1">
      <c r="B24" s="32" t="s">
        <v>109</v>
      </c>
      <c r="C24" s="48"/>
      <c r="D24" s="31" t="s">
        <v>108</v>
      </c>
      <c r="E24" s="15" t="s">
        <v>37</v>
      </c>
      <c r="F24" s="17" t="s">
        <v>38</v>
      </c>
      <c r="G24" s="16" t="s">
        <v>39</v>
      </c>
    </row>
    <row r="25" spans="2:7" ht="6" customHeight="1">
      <c r="B25" s="5"/>
      <c r="C25" s="5"/>
      <c r="D25" s="5"/>
      <c r="E25" s="5"/>
      <c r="F25" s="5"/>
      <c r="G25" s="5"/>
    </row>
    <row r="26" spans="2:7" ht="12.75">
      <c r="B26" s="2"/>
      <c r="C26" s="2" t="s">
        <v>6</v>
      </c>
      <c r="D26" s="6" t="s">
        <v>29</v>
      </c>
      <c r="E26" s="3" t="s">
        <v>33</v>
      </c>
      <c r="F26" s="8" t="s">
        <v>31</v>
      </c>
      <c r="G26" s="7" t="s">
        <v>32</v>
      </c>
    </row>
    <row r="27" spans="2:7" ht="12.75">
      <c r="B27" s="2"/>
      <c r="C27" s="2" t="s">
        <v>7</v>
      </c>
      <c r="D27" s="6" t="s">
        <v>35</v>
      </c>
      <c r="E27" s="3" t="s">
        <v>26</v>
      </c>
      <c r="F27" s="8" t="s">
        <v>40</v>
      </c>
      <c r="G27" s="7" t="s">
        <v>42</v>
      </c>
    </row>
    <row r="28" spans="2:7" ht="12.75">
      <c r="B28" s="64" t="s">
        <v>120</v>
      </c>
      <c r="C28" s="2" t="s">
        <v>27</v>
      </c>
      <c r="D28" s="6" t="s">
        <v>8</v>
      </c>
      <c r="F28" s="8" t="s">
        <v>41</v>
      </c>
      <c r="G28" s="7" t="s">
        <v>43</v>
      </c>
    </row>
    <row r="29" spans="2:6" ht="12.75">
      <c r="B29" s="2"/>
      <c r="C29" s="2" t="s">
        <v>18</v>
      </c>
      <c r="F29" s="8" t="s">
        <v>51</v>
      </c>
    </row>
    <row r="30" spans="2:3" ht="12.75">
      <c r="B30" s="2"/>
      <c r="C30" s="2" t="s">
        <v>25</v>
      </c>
    </row>
  </sheetData>
  <sheetProtection/>
  <mergeCells count="2">
    <mergeCell ref="B6:C6"/>
    <mergeCell ref="A22:G22"/>
  </mergeCells>
  <printOptions/>
  <pageMargins left="0.787401575" right="0.787401575" top="0.984251969" bottom="0.984251969" header="0.492125985" footer="0.492125985"/>
  <pageSetup fitToHeight="1" fitToWidth="1" horizontalDpi="120" verticalDpi="12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33">
      <selection activeCell="F62" sqref="F62"/>
    </sheetView>
  </sheetViews>
  <sheetFormatPr defaultColWidth="0" defaultRowHeight="12.75" zeroHeight="1"/>
  <cols>
    <col min="1" max="1" width="20.7109375" style="0" bestFit="1" customWidth="1"/>
    <col min="2" max="2" width="10.421875" style="0" bestFit="1" customWidth="1"/>
    <col min="3" max="3" width="6.421875" style="50" bestFit="1" customWidth="1"/>
    <col min="4" max="4" width="0.85546875" style="0" customWidth="1"/>
    <col min="5" max="5" width="3.28125" style="0" customWidth="1"/>
    <col min="6" max="6" width="10.28125" style="0" bestFit="1" customWidth="1"/>
    <col min="7" max="7" width="9.140625" style="0" customWidth="1"/>
    <col min="8" max="8" width="0.85546875" style="0" customWidth="1"/>
    <col min="9" max="9" width="9.140625" style="0" customWidth="1"/>
    <col min="10" max="16384" width="0" style="0" hidden="1" customWidth="1"/>
  </cols>
  <sheetData>
    <row r="1" spans="1:6" s="26" customFormat="1" ht="12.75">
      <c r="A1" s="60" t="s">
        <v>73</v>
      </c>
      <c r="B1" s="61">
        <f>cardápio!B2</f>
        <v>16</v>
      </c>
      <c r="C1" s="49"/>
      <c r="F1" s="33"/>
    </row>
    <row r="2" spans="1:3" s="26" customFormat="1" ht="13.5" thickBot="1">
      <c r="A2" s="62" t="s">
        <v>34</v>
      </c>
      <c r="B2" s="63" t="s">
        <v>47</v>
      </c>
      <c r="C2" s="49"/>
    </row>
    <row r="3" ht="12.75"/>
    <row r="4" spans="1:2" ht="12.75">
      <c r="A4" s="45" t="s">
        <v>27</v>
      </c>
      <c r="B4" s="46">
        <f>COUNTIF(cardápio!B8:G14,"PÃO")</f>
        <v>1</v>
      </c>
    </row>
    <row r="5" spans="1:2" ht="12.75">
      <c r="A5" s="22" t="s">
        <v>94</v>
      </c>
      <c r="B5" s="27">
        <f>COUNTIF(cardápio!B8:G14,"MARGARINA")</f>
        <v>0</v>
      </c>
    </row>
    <row r="6" spans="1:2" ht="12.75">
      <c r="A6" s="65" t="s">
        <v>120</v>
      </c>
      <c r="B6" s="44">
        <f>COUNTIF(cardápio!B8:G14,"ACHOCOLATADO")</f>
        <v>1</v>
      </c>
    </row>
    <row r="7" spans="1:2" ht="12.75">
      <c r="A7" s="23" t="s">
        <v>32</v>
      </c>
      <c r="B7" s="28">
        <f>COUNTIF(cardápio!B8:G14,"GELÉIA")</f>
        <v>0</v>
      </c>
    </row>
    <row r="8" spans="1:2" ht="12.75">
      <c r="A8" s="25" t="s">
        <v>6</v>
      </c>
      <c r="B8" s="29">
        <f>COUNTIF(cardápio!B8:G14,"ARROZ")</f>
        <v>2</v>
      </c>
    </row>
    <row r="9" spans="1:2" ht="12.75">
      <c r="A9" s="24" t="s">
        <v>7</v>
      </c>
      <c r="B9" s="30">
        <f>COUNTIF(cardápio!B8:G14,"FEIJÃO")</f>
        <v>2</v>
      </c>
    </row>
    <row r="10" spans="1:2" ht="12.75">
      <c r="A10" s="25" t="s">
        <v>8</v>
      </c>
      <c r="B10" s="29">
        <f>COUNTIF(cardápio!B8:G14,"CARNE MOÍDA")</f>
        <v>0</v>
      </c>
    </row>
    <row r="11" spans="1:2" ht="12.75">
      <c r="A11" s="24" t="s">
        <v>26</v>
      </c>
      <c r="B11" s="30">
        <f>COUNTIF(cardápio!B8:G14,"SAL. VERDE")</f>
        <v>1</v>
      </c>
    </row>
    <row r="12" spans="1:2" ht="12.75">
      <c r="A12" s="25" t="s">
        <v>18</v>
      </c>
      <c r="B12" s="29">
        <f>COUNTIF(cardápio!B8:G14,"MACARRÃO")</f>
        <v>0</v>
      </c>
    </row>
    <row r="13" spans="1:2" ht="12.75">
      <c r="A13" s="24" t="s">
        <v>25</v>
      </c>
      <c r="B13" s="30">
        <f>COUNTIF(cardápio!B8:G14,"BATATA (alho e óleo)")</f>
        <v>0</v>
      </c>
    </row>
    <row r="14" spans="1:2" ht="12.75">
      <c r="A14" s="25" t="s">
        <v>33</v>
      </c>
      <c r="B14" s="29">
        <f>COUNTIF(cardápio!B8:G14,"SAL. DE TOMATE")</f>
        <v>0</v>
      </c>
    </row>
    <row r="15" spans="1:2" ht="12.75">
      <c r="A15" s="24" t="s">
        <v>35</v>
      </c>
      <c r="B15" s="30">
        <f>COUNTIF(cardápio!B8:G14,"SALSICHA AO MOLHO")</f>
        <v>1</v>
      </c>
    </row>
    <row r="16" spans="1:2" ht="12.75">
      <c r="A16" s="25" t="s">
        <v>42</v>
      </c>
      <c r="B16" s="29">
        <f>COUNTIF(cardápio!B8:G14,"PAÇOCA")</f>
        <v>1</v>
      </c>
    </row>
    <row r="17" spans="1:2" ht="12.75">
      <c r="A17" s="24" t="s">
        <v>43</v>
      </c>
      <c r="B17" s="30">
        <f>COUNTIF(cardápio!B8:G14,"BRIGADEIRO")</f>
        <v>0</v>
      </c>
    </row>
    <row r="18" spans="1:2" ht="12.75">
      <c r="A18" s="25" t="s">
        <v>52</v>
      </c>
      <c r="B18" s="29">
        <f>COUNTIF(cardápio!B8:G14,"TANG")</f>
        <v>0</v>
      </c>
    </row>
    <row r="19" spans="1:2" ht="12.75">
      <c r="A19" s="24" t="s">
        <v>41</v>
      </c>
      <c r="B19" s="30">
        <f>COUNTIF(cardápio!B8:G14,"LIMONADA")</f>
        <v>0</v>
      </c>
    </row>
    <row r="20" spans="1:2" ht="12.75">
      <c r="A20" s="25" t="s">
        <v>51</v>
      </c>
      <c r="B20" s="29">
        <f>COUNTIF(cardápio!B8:G14,"GROSELHA")</f>
        <v>1</v>
      </c>
    </row>
    <row r="21" ht="13.5" thickBot="1"/>
    <row r="22" spans="1:8" ht="13.5" thickBot="1">
      <c r="A22" s="12" t="s">
        <v>72</v>
      </c>
      <c r="B22" s="34" t="s">
        <v>71</v>
      </c>
      <c r="C22" s="51" t="s">
        <v>116</v>
      </c>
      <c r="D22" s="57"/>
      <c r="F22" s="52" t="s">
        <v>117</v>
      </c>
      <c r="G22" s="53" t="s">
        <v>116</v>
      </c>
      <c r="H22" s="57"/>
    </row>
    <row r="23" spans="1:8" ht="8.25" customHeight="1">
      <c r="A23" s="54" t="s">
        <v>70</v>
      </c>
      <c r="B23" s="55"/>
      <c r="C23" s="55"/>
      <c r="D23" s="56"/>
      <c r="F23" s="58"/>
      <c r="G23" s="59"/>
      <c r="H23" s="56"/>
    </row>
    <row r="24" spans="1:7" ht="12.75">
      <c r="A24" t="s">
        <v>28</v>
      </c>
      <c r="B24" s="20">
        <v>1</v>
      </c>
      <c r="C24" t="s">
        <v>36</v>
      </c>
      <c r="F24">
        <f>IF($B$4&gt;0,B24*cardápio!$B$2*$B$4,0)</f>
        <v>16</v>
      </c>
      <c r="G24" t="s">
        <v>36</v>
      </c>
    </row>
    <row r="25" spans="1:7" ht="12.75">
      <c r="A25" t="s">
        <v>30</v>
      </c>
      <c r="B25" s="20">
        <v>12</v>
      </c>
      <c r="C25" t="s">
        <v>24</v>
      </c>
      <c r="F25">
        <f>IF($B$5&gt;0,B25*cardápio!$B$2*$B$5,0)</f>
        <v>0</v>
      </c>
      <c r="G25" t="s">
        <v>24</v>
      </c>
    </row>
    <row r="26" spans="1:7" ht="12.75">
      <c r="A26" t="s">
        <v>50</v>
      </c>
      <c r="B26" s="20">
        <v>0.5</v>
      </c>
      <c r="C26" t="s">
        <v>55</v>
      </c>
      <c r="F26">
        <f>IF($B$19&gt;0,B26*cardápio!$B$2*$B$19,0)</f>
        <v>0</v>
      </c>
      <c r="G26" t="s">
        <v>55</v>
      </c>
    </row>
    <row r="27" spans="1:7" ht="12.75">
      <c r="A27" t="s">
        <v>84</v>
      </c>
      <c r="B27" s="20">
        <v>250</v>
      </c>
      <c r="C27" t="s">
        <v>23</v>
      </c>
      <c r="F27" s="37">
        <f>IF($B$6&gt;0,B27*cardápio!$B$2*$B$6,0)</f>
        <v>4000</v>
      </c>
      <c r="G27" t="s">
        <v>23</v>
      </c>
    </row>
    <row r="28" spans="1:7" ht="12.75">
      <c r="A28" t="s">
        <v>14</v>
      </c>
      <c r="B28" s="20">
        <v>7</v>
      </c>
      <c r="C28" t="s">
        <v>24</v>
      </c>
      <c r="F28">
        <f>IF($B$6&gt;0,B28*cardápio!$B$2*$B$6,0)</f>
        <v>112</v>
      </c>
      <c r="G28" t="s">
        <v>24</v>
      </c>
    </row>
    <row r="29" spans="1:7" ht="12.75">
      <c r="A29" t="s">
        <v>15</v>
      </c>
      <c r="B29" s="20">
        <v>5</v>
      </c>
      <c r="C29" t="s">
        <v>24</v>
      </c>
      <c r="F29">
        <f>IF($B$7&gt;0,B29*cardápio!$B$2*$B$7,0)</f>
        <v>0</v>
      </c>
      <c r="G29" t="s">
        <v>24</v>
      </c>
    </row>
    <row r="30" spans="1:8" ht="8.25" customHeight="1">
      <c r="A30" s="18" t="s">
        <v>69</v>
      </c>
      <c r="B30" s="21"/>
      <c r="C30" s="5"/>
      <c r="D30" s="5"/>
      <c r="F30" s="5"/>
      <c r="G30" s="5"/>
      <c r="H30" s="5"/>
    </row>
    <row r="31" spans="1:7" ht="12.75">
      <c r="A31" t="s">
        <v>2</v>
      </c>
      <c r="B31" s="20">
        <v>5</v>
      </c>
      <c r="C31" t="s">
        <v>23</v>
      </c>
      <c r="F31">
        <f>IF($B$8&gt;0,B31*cardápio!$B$2*$B$8,0)</f>
        <v>160</v>
      </c>
      <c r="G31" t="s">
        <v>23</v>
      </c>
    </row>
    <row r="32" spans="1:7" ht="12.75">
      <c r="A32" t="s">
        <v>1</v>
      </c>
      <c r="B32" s="20">
        <v>50</v>
      </c>
      <c r="C32" t="s">
        <v>24</v>
      </c>
      <c r="F32" s="37">
        <f>IF($B$8&gt;0,B32*cardápio!$B$2*$B$8,0)</f>
        <v>1600</v>
      </c>
      <c r="G32" t="s">
        <v>24</v>
      </c>
    </row>
    <row r="33" spans="1:7" ht="12.75">
      <c r="A33" t="s">
        <v>3</v>
      </c>
      <c r="B33" s="20">
        <v>10</v>
      </c>
      <c r="C33" t="s">
        <v>24</v>
      </c>
      <c r="F33">
        <f>IF($B$8&gt;0,B33*cardápio!$B$2*$B$8,0)</f>
        <v>320</v>
      </c>
      <c r="G33" t="s">
        <v>24</v>
      </c>
    </row>
    <row r="34" spans="1:7" ht="12.75">
      <c r="A34" t="s">
        <v>4</v>
      </c>
      <c r="B34" s="20">
        <v>5</v>
      </c>
      <c r="C34" t="s">
        <v>24</v>
      </c>
      <c r="F34">
        <f>IF($B$8&gt;0,B34*cardápio!$B$2*$B$8,0)</f>
        <v>160</v>
      </c>
      <c r="G34" t="s">
        <v>24</v>
      </c>
    </row>
    <row r="35" spans="1:7" ht="12.75">
      <c r="A35" t="s">
        <v>0</v>
      </c>
      <c r="B35" s="20">
        <v>80</v>
      </c>
      <c r="C35" t="s">
        <v>24</v>
      </c>
      <c r="F35" s="37">
        <f>IF($B$8&gt;0,B35*cardápio!$B$2*$B$8,0)</f>
        <v>2560</v>
      </c>
      <c r="G35" t="s">
        <v>24</v>
      </c>
    </row>
    <row r="36" spans="1:8" ht="8.25" customHeight="1">
      <c r="A36" s="18" t="s">
        <v>68</v>
      </c>
      <c r="B36" s="21"/>
      <c r="C36" s="5"/>
      <c r="D36" s="5"/>
      <c r="F36" s="5"/>
      <c r="G36" s="5"/>
      <c r="H36" s="5"/>
    </row>
    <row r="37" spans="1:7" ht="12.75">
      <c r="A37" t="s">
        <v>2</v>
      </c>
      <c r="B37" s="20">
        <v>5</v>
      </c>
      <c r="C37" t="s">
        <v>23</v>
      </c>
      <c r="F37">
        <f>IF($B$9&gt;0,B37*cardápio!$B$2*$B$9,0)</f>
        <v>160</v>
      </c>
      <c r="G37" t="s">
        <v>23</v>
      </c>
    </row>
    <row r="38" spans="1:7" ht="12.75">
      <c r="A38" t="s">
        <v>3</v>
      </c>
      <c r="B38" s="20">
        <v>10</v>
      </c>
      <c r="C38" t="s">
        <v>24</v>
      </c>
      <c r="F38">
        <f>IF($B$9&gt;0,B38*cardápio!$B$2*$B$9,0)</f>
        <v>320</v>
      </c>
      <c r="G38" t="s">
        <v>24</v>
      </c>
    </row>
    <row r="39" spans="1:7" ht="12.75">
      <c r="A39" t="s">
        <v>4</v>
      </c>
      <c r="B39" s="20">
        <v>5</v>
      </c>
      <c r="C39" t="s">
        <v>24</v>
      </c>
      <c r="F39">
        <f>IF($B$9&gt;0,B39*cardápio!$B$2*$B$9,0)</f>
        <v>160</v>
      </c>
      <c r="G39" t="s">
        <v>24</v>
      </c>
    </row>
    <row r="40" spans="1:7" ht="12.75">
      <c r="A40" t="s">
        <v>5</v>
      </c>
      <c r="B40" s="20">
        <v>100</v>
      </c>
      <c r="C40" t="s">
        <v>24</v>
      </c>
      <c r="F40" s="37">
        <f>IF($B$9&gt;0,B40*cardápio!$B$2*$B$9,0)</f>
        <v>3200</v>
      </c>
      <c r="G40" t="s">
        <v>24</v>
      </c>
    </row>
    <row r="41" spans="1:8" ht="8.25" customHeight="1">
      <c r="A41" s="18" t="s">
        <v>67</v>
      </c>
      <c r="B41" s="21"/>
      <c r="C41" s="5"/>
      <c r="D41" s="5"/>
      <c r="F41" s="5"/>
      <c r="G41" s="5"/>
      <c r="H41" s="5"/>
    </row>
    <row r="42" spans="1:7" ht="12.75">
      <c r="A42" t="s">
        <v>2</v>
      </c>
      <c r="B42" s="20">
        <v>5</v>
      </c>
      <c r="C42" t="s">
        <v>23</v>
      </c>
      <c r="F42">
        <f>IF($B$10&gt;0,B42*cardápio!$B$2*$B$10,0)</f>
        <v>0</v>
      </c>
      <c r="G42" t="s">
        <v>23</v>
      </c>
    </row>
    <row r="43" spans="1:7" ht="12.75">
      <c r="A43" t="s">
        <v>9</v>
      </c>
      <c r="B43" s="20">
        <v>60</v>
      </c>
      <c r="C43" t="s">
        <v>24</v>
      </c>
      <c r="F43" s="37">
        <f>IF($B$10&gt;0,B43*cardápio!$B$2*$B$10,0)</f>
        <v>0</v>
      </c>
      <c r="G43" t="s">
        <v>24</v>
      </c>
    </row>
    <row r="44" spans="1:7" ht="12.75">
      <c r="A44" t="s">
        <v>4</v>
      </c>
      <c r="B44" s="20">
        <v>10</v>
      </c>
      <c r="C44" t="s">
        <v>24</v>
      </c>
      <c r="F44" s="37">
        <f>IF($B$10&gt;0,B44*cardápio!$B$2*$B$10,0)</f>
        <v>0</v>
      </c>
      <c r="G44" t="s">
        <v>24</v>
      </c>
    </row>
    <row r="45" spans="1:8" ht="8.25" customHeight="1">
      <c r="A45" s="18" t="s">
        <v>66</v>
      </c>
      <c r="B45" s="21"/>
      <c r="C45" s="5"/>
      <c r="D45" s="5"/>
      <c r="F45" s="5"/>
      <c r="G45" s="5"/>
      <c r="H45" s="5"/>
    </row>
    <row r="46" spans="1:7" ht="12.75">
      <c r="A46" t="s">
        <v>19</v>
      </c>
      <c r="B46" s="20">
        <v>20</v>
      </c>
      <c r="C46" t="s">
        <v>24</v>
      </c>
      <c r="F46">
        <f>IF($B$11&gt;0,B46*cardápio!$B$2*$B$11,0)</f>
        <v>320</v>
      </c>
      <c r="G46" t="s">
        <v>24</v>
      </c>
    </row>
    <row r="47" spans="1:7" ht="12.75">
      <c r="A47" t="s">
        <v>4</v>
      </c>
      <c r="B47" s="20">
        <v>5</v>
      </c>
      <c r="C47" t="s">
        <v>24</v>
      </c>
      <c r="F47">
        <f>IF($B$11&gt;0,B47*cardápio!$B$2*$B$11,0)</f>
        <v>80</v>
      </c>
      <c r="G47" t="s">
        <v>24</v>
      </c>
    </row>
    <row r="48" spans="1:7" ht="12.75">
      <c r="A48" t="s">
        <v>20</v>
      </c>
      <c r="B48" s="20">
        <v>2</v>
      </c>
      <c r="C48" t="s">
        <v>23</v>
      </c>
      <c r="F48">
        <f>IF($B$11&gt;0,B48*cardápio!$B$2*$B$11,0)</f>
        <v>32</v>
      </c>
      <c r="G48" t="s">
        <v>23</v>
      </c>
    </row>
    <row r="49" spans="1:7" ht="12.75">
      <c r="A49" t="s">
        <v>21</v>
      </c>
      <c r="B49" s="20">
        <v>5</v>
      </c>
      <c r="C49" t="s">
        <v>23</v>
      </c>
      <c r="F49">
        <f>IF($B$11&gt;0,B49*cardápio!$B$2*$B$11,0)</f>
        <v>80</v>
      </c>
      <c r="G49" t="s">
        <v>23</v>
      </c>
    </row>
    <row r="50" spans="1:8" ht="8.25" customHeight="1">
      <c r="A50" s="18" t="s">
        <v>65</v>
      </c>
      <c r="B50" s="21"/>
      <c r="C50" s="5"/>
      <c r="D50" s="5"/>
      <c r="F50" s="5"/>
      <c r="G50" s="5"/>
      <c r="H50" s="5"/>
    </row>
    <row r="51" spans="1:7" ht="12.75">
      <c r="A51" t="s">
        <v>2</v>
      </c>
      <c r="B51" s="20">
        <v>5</v>
      </c>
      <c r="C51" t="s">
        <v>23</v>
      </c>
      <c r="F51">
        <f>IF($B$12&gt;0,B51*cardápio!$B$2*$B$12,0)</f>
        <v>0</v>
      </c>
      <c r="G51" t="s">
        <v>23</v>
      </c>
    </row>
    <row r="52" spans="1:7" ht="12.75">
      <c r="A52" t="s">
        <v>4</v>
      </c>
      <c r="B52" s="20">
        <v>10</v>
      </c>
      <c r="C52" t="s">
        <v>24</v>
      </c>
      <c r="F52">
        <f>IF($B$12&gt;0,B52*cardápio!$B$2*$B$12,0)</f>
        <v>0</v>
      </c>
      <c r="G52" t="s">
        <v>24</v>
      </c>
    </row>
    <row r="53" spans="1:7" ht="12.75">
      <c r="A53" t="s">
        <v>17</v>
      </c>
      <c r="B53" s="20">
        <v>80</v>
      </c>
      <c r="C53" t="s">
        <v>24</v>
      </c>
      <c r="F53">
        <f>IF($B$12&gt;0,B53*cardápio!$B$2*$B$12,0)</f>
        <v>0</v>
      </c>
      <c r="G53" t="s">
        <v>24</v>
      </c>
    </row>
    <row r="54" spans="1:8" ht="8.25" customHeight="1">
      <c r="A54" s="18" t="s">
        <v>64</v>
      </c>
      <c r="B54" s="21"/>
      <c r="C54" s="5"/>
      <c r="D54" s="5"/>
      <c r="F54" s="5"/>
      <c r="G54" s="5"/>
      <c r="H54" s="5"/>
    </row>
    <row r="55" spans="1:7" ht="12.75">
      <c r="A55" t="s">
        <v>2</v>
      </c>
      <c r="B55" s="20">
        <v>5</v>
      </c>
      <c r="C55" t="s">
        <v>23</v>
      </c>
      <c r="F55">
        <f>IF($B$13&gt;0,B55*cardápio!$B$2*$B$13,0)</f>
        <v>0</v>
      </c>
      <c r="G55" t="s">
        <v>23</v>
      </c>
    </row>
    <row r="56" spans="1:7" ht="12.75">
      <c r="A56" t="s">
        <v>3</v>
      </c>
      <c r="B56" s="20">
        <v>10</v>
      </c>
      <c r="C56" t="s">
        <v>24</v>
      </c>
      <c r="F56">
        <f>IF($B$13&gt;0,B56*cardápio!$B$2*$B$13,0)</f>
        <v>0</v>
      </c>
      <c r="G56" t="s">
        <v>24</v>
      </c>
    </row>
    <row r="57" spans="1:7" ht="12.75">
      <c r="A57" t="s">
        <v>10</v>
      </c>
      <c r="B57" s="20">
        <v>100</v>
      </c>
      <c r="C57" t="s">
        <v>24</v>
      </c>
      <c r="F57" s="37">
        <f>IF($B$13&gt;0,B57*cardápio!$B$2*$B$13,0)</f>
        <v>0</v>
      </c>
      <c r="G57" t="s">
        <v>24</v>
      </c>
    </row>
    <row r="58" spans="1:8" ht="8.25" customHeight="1">
      <c r="A58" s="18" t="s">
        <v>63</v>
      </c>
      <c r="B58" s="21"/>
      <c r="C58" s="5"/>
      <c r="D58" s="5"/>
      <c r="F58" s="5"/>
      <c r="G58" s="5"/>
      <c r="H58" s="5"/>
    </row>
    <row r="59" spans="1:7" ht="12.75">
      <c r="A59" t="s">
        <v>22</v>
      </c>
      <c r="B59" s="20">
        <v>20</v>
      </c>
      <c r="C59" t="s">
        <v>24</v>
      </c>
      <c r="F59">
        <f>IF($B$14&gt;0,B59*cardápio!$B$2*$B$14,0)</f>
        <v>0</v>
      </c>
      <c r="G59" t="s">
        <v>24</v>
      </c>
    </row>
    <row r="60" spans="1:7" ht="12.75">
      <c r="A60" t="s">
        <v>1</v>
      </c>
      <c r="B60" s="20">
        <v>10</v>
      </c>
      <c r="C60" t="s">
        <v>24</v>
      </c>
      <c r="F60">
        <f>IF($B$14&gt;0,B60*cardápio!$B$2*$B$14,0)</f>
        <v>0</v>
      </c>
      <c r="G60" t="s">
        <v>24</v>
      </c>
    </row>
    <row r="61" spans="1:7" ht="12.75">
      <c r="A61" t="s">
        <v>4</v>
      </c>
      <c r="B61" s="20">
        <v>5</v>
      </c>
      <c r="C61" t="s">
        <v>24</v>
      </c>
      <c r="F61">
        <f>IF($B$14&gt;0,B61*cardápio!$B$2*$B$14,0)</f>
        <v>0</v>
      </c>
      <c r="G61" t="s">
        <v>24</v>
      </c>
    </row>
    <row r="62" spans="1:7" ht="12.75">
      <c r="A62" t="s">
        <v>20</v>
      </c>
      <c r="B62" s="20">
        <v>2</v>
      </c>
      <c r="C62" t="s">
        <v>23</v>
      </c>
      <c r="F62">
        <f>IF($B$14&gt;0,B62*cardápio!$B$2*$B$14,0)</f>
        <v>0</v>
      </c>
      <c r="G62" t="s">
        <v>23</v>
      </c>
    </row>
    <row r="63" spans="1:7" ht="12.75">
      <c r="A63" t="s">
        <v>21</v>
      </c>
      <c r="B63" s="20">
        <v>5</v>
      </c>
      <c r="C63" t="s">
        <v>23</v>
      </c>
      <c r="F63">
        <f>IF($B$14&gt;0,B63*cardápio!$B$2*$B$14,0)</f>
        <v>0</v>
      </c>
      <c r="G63" t="s">
        <v>23</v>
      </c>
    </row>
    <row r="64" spans="1:8" ht="8.25" customHeight="1">
      <c r="A64" s="18" t="s">
        <v>62</v>
      </c>
      <c r="B64" s="21"/>
      <c r="C64" s="5"/>
      <c r="D64" s="5"/>
      <c r="F64" s="5"/>
      <c r="G64" s="5"/>
      <c r="H64" s="5"/>
    </row>
    <row r="65" spans="1:7" ht="12.75">
      <c r="A65" t="s">
        <v>48</v>
      </c>
      <c r="B65" s="20">
        <v>62.5</v>
      </c>
      <c r="C65" t="s">
        <v>24</v>
      </c>
      <c r="F65">
        <f>IF($B$15&gt;0,B65*cardápio!$B$2*$B$15,0)</f>
        <v>1000</v>
      </c>
      <c r="G65" t="s">
        <v>24</v>
      </c>
    </row>
    <row r="66" spans="1:7" ht="12.75">
      <c r="A66" t="s">
        <v>2</v>
      </c>
      <c r="B66" s="20">
        <v>5</v>
      </c>
      <c r="C66" t="s">
        <v>23</v>
      </c>
      <c r="F66">
        <f>IF($B$15&gt;0,B66*cardápio!$B$2*$B$15,0)</f>
        <v>80</v>
      </c>
      <c r="G66" t="s">
        <v>23</v>
      </c>
    </row>
    <row r="67" spans="1:7" ht="12.75">
      <c r="A67" t="s">
        <v>1</v>
      </c>
      <c r="B67" s="20">
        <v>5</v>
      </c>
      <c r="C67" t="s">
        <v>24</v>
      </c>
      <c r="F67">
        <f>IF($B$15&gt;0,B67*cardápio!$B$2*$B$15,0)</f>
        <v>80</v>
      </c>
      <c r="G67" t="s">
        <v>24</v>
      </c>
    </row>
    <row r="68" spans="1:7" ht="12.75">
      <c r="A68" t="s">
        <v>49</v>
      </c>
      <c r="B68" s="20">
        <v>60</v>
      </c>
      <c r="C68" t="s">
        <v>23</v>
      </c>
      <c r="F68">
        <f>IF($B$15&gt;0,B68*cardápio!$B$2*$B$15,0)</f>
        <v>960</v>
      </c>
      <c r="G68" t="s">
        <v>23</v>
      </c>
    </row>
    <row r="69" spans="1:7" ht="12.75">
      <c r="A69" t="s">
        <v>4</v>
      </c>
      <c r="B69" s="20">
        <v>10</v>
      </c>
      <c r="C69" t="s">
        <v>24</v>
      </c>
      <c r="F69">
        <f>IF($B$15&gt;0,B69*cardápio!$B$2*$B$15,0)</f>
        <v>160</v>
      </c>
      <c r="G69" t="s">
        <v>24</v>
      </c>
    </row>
    <row r="70" spans="1:7" ht="12.75">
      <c r="A70" t="s">
        <v>50</v>
      </c>
      <c r="B70" s="20">
        <v>5</v>
      </c>
      <c r="C70" t="s">
        <v>24</v>
      </c>
      <c r="F70">
        <f>IF($B$15&gt;0,B70*cardápio!$B$2*$B$15,0)</f>
        <v>80</v>
      </c>
      <c r="G70" t="s">
        <v>24</v>
      </c>
    </row>
    <row r="71" spans="1:8" ht="8.25" customHeight="1">
      <c r="A71" s="18" t="s">
        <v>61</v>
      </c>
      <c r="B71" s="21"/>
      <c r="C71" s="5"/>
      <c r="D71" s="5"/>
      <c r="F71" s="5"/>
      <c r="G71" s="5"/>
      <c r="H71" s="5"/>
    </row>
    <row r="72" spans="1:7" ht="12.75">
      <c r="A72" t="s">
        <v>16</v>
      </c>
      <c r="B72" s="20">
        <v>1</v>
      </c>
      <c r="C72" t="s">
        <v>36</v>
      </c>
      <c r="F72">
        <f>IF($B$16&gt;0,B72*cardápio!$B$2*$B$16,0)</f>
        <v>16</v>
      </c>
      <c r="G72" t="s">
        <v>36</v>
      </c>
    </row>
    <row r="73" spans="1:8" ht="8.25" customHeight="1">
      <c r="A73" s="18" t="s">
        <v>60</v>
      </c>
      <c r="B73" s="21"/>
      <c r="C73" s="5"/>
      <c r="D73" s="5"/>
      <c r="F73" s="5"/>
      <c r="G73" s="5"/>
      <c r="H73" s="5"/>
    </row>
    <row r="74" spans="1:7" ht="12.75">
      <c r="A74" t="s">
        <v>45</v>
      </c>
      <c r="B74" s="20">
        <v>50</v>
      </c>
      <c r="C74" t="s">
        <v>23</v>
      </c>
      <c r="F74">
        <f>IF($B$17&gt;0,B74*cardápio!$B$2*$B$17,0)</f>
        <v>0</v>
      </c>
      <c r="G74" t="s">
        <v>23</v>
      </c>
    </row>
    <row r="75" spans="1:7" ht="12.75">
      <c r="A75" t="s">
        <v>14</v>
      </c>
      <c r="B75" s="20">
        <v>10</v>
      </c>
      <c r="C75" t="s">
        <v>24</v>
      </c>
      <c r="F75">
        <f>IF($B$17&gt;0,B75*cardápio!$B$2*$B$17,0)</f>
        <v>0</v>
      </c>
      <c r="G75" t="s">
        <v>24</v>
      </c>
    </row>
    <row r="76" spans="1:7" ht="12.75">
      <c r="A76" t="s">
        <v>46</v>
      </c>
      <c r="B76" s="20">
        <v>5</v>
      </c>
      <c r="C76" t="s">
        <v>24</v>
      </c>
      <c r="F76">
        <f>IF($B$17&gt;0,B76*cardápio!$B$2*$B$17,0)</f>
        <v>0</v>
      </c>
      <c r="G76" t="s">
        <v>24</v>
      </c>
    </row>
    <row r="77" spans="1:8" ht="8.25" customHeight="1">
      <c r="A77" s="18" t="s">
        <v>59</v>
      </c>
      <c r="B77" s="21"/>
      <c r="C77" s="5"/>
      <c r="D77" s="5"/>
      <c r="F77" s="5"/>
      <c r="G77" s="5"/>
      <c r="H77" s="5"/>
    </row>
    <row r="78" spans="1:7" ht="12.75">
      <c r="A78" t="s">
        <v>53</v>
      </c>
      <c r="B78" s="20">
        <v>2</v>
      </c>
      <c r="C78" t="s">
        <v>24</v>
      </c>
      <c r="F78">
        <f>IF($B$18&gt;0,B78*cardápio!$B$2*$B$18,0)</f>
        <v>0</v>
      </c>
      <c r="G78" t="s">
        <v>24</v>
      </c>
    </row>
    <row r="79" spans="1:8" ht="8.25" customHeight="1">
      <c r="A79" s="18" t="s">
        <v>58</v>
      </c>
      <c r="B79" s="21"/>
      <c r="C79" s="5"/>
      <c r="D79" s="5"/>
      <c r="F79" s="5"/>
      <c r="G79" s="5"/>
      <c r="H79" s="5"/>
    </row>
    <row r="80" spans="1:7" ht="12.75">
      <c r="A80" t="s">
        <v>54</v>
      </c>
      <c r="B80" s="20">
        <v>0.3</v>
      </c>
      <c r="C80" t="s">
        <v>36</v>
      </c>
      <c r="F80">
        <f>IF($B$19&gt;0,B80*cardápio!$B$2*$B$19,0)</f>
        <v>0</v>
      </c>
      <c r="G80" t="s">
        <v>36</v>
      </c>
    </row>
    <row r="81" spans="1:7" ht="12.75">
      <c r="A81" t="s">
        <v>50</v>
      </c>
      <c r="B81" s="20">
        <v>0.5</v>
      </c>
      <c r="C81" t="s">
        <v>55</v>
      </c>
      <c r="F81">
        <f>IF($B$19&gt;0,B81*cardápio!$B$2*$B$19,0)</f>
        <v>0</v>
      </c>
      <c r="G81" t="s">
        <v>55</v>
      </c>
    </row>
    <row r="82" spans="1:8" ht="8.25" customHeight="1">
      <c r="A82" s="18" t="s">
        <v>57</v>
      </c>
      <c r="B82" s="21"/>
      <c r="C82" s="5"/>
      <c r="D82" s="5"/>
      <c r="F82" s="5"/>
      <c r="G82" s="5"/>
      <c r="H82" s="5"/>
    </row>
    <row r="83" spans="1:7" ht="12.75">
      <c r="A83" t="s">
        <v>56</v>
      </c>
      <c r="B83" s="20">
        <v>50</v>
      </c>
      <c r="C83" t="s">
        <v>23</v>
      </c>
      <c r="F83">
        <f>IF($B$20&gt;0,B83*cardápio!$B$2*$B$20,0)</f>
        <v>800</v>
      </c>
      <c r="G83" t="s">
        <v>23</v>
      </c>
    </row>
    <row r="84" spans="1:7" ht="12.75">
      <c r="A84" t="s">
        <v>50</v>
      </c>
      <c r="B84" s="20">
        <v>0.5</v>
      </c>
      <c r="C84" t="s">
        <v>55</v>
      </c>
      <c r="F84">
        <f>IF($B$20&gt;0,B84*cardápio!$B$2*$B$20,0)</f>
        <v>8</v>
      </c>
      <c r="G84" t="s">
        <v>55</v>
      </c>
    </row>
    <row r="85" spans="1:8" ht="8.25" customHeight="1">
      <c r="A85" s="18"/>
      <c r="B85" s="21"/>
      <c r="C85" s="5"/>
      <c r="D85" s="5"/>
      <c r="F85" s="5"/>
      <c r="G85" s="5"/>
      <c r="H85" s="5"/>
    </row>
    <row r="86" ht="12.75">
      <c r="B86" s="20"/>
    </row>
    <row r="87" ht="12.75">
      <c r="B87" s="20"/>
    </row>
    <row r="88" ht="12.75" hidden="1">
      <c r="B88" s="19"/>
    </row>
    <row r="89" ht="12.75" hidden="1">
      <c r="B89" s="19"/>
    </row>
    <row r="90" ht="12.75" hidden="1">
      <c r="B90" s="19"/>
    </row>
    <row r="91" ht="12.75"/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B25" sqref="B25"/>
    </sheetView>
  </sheetViews>
  <sheetFormatPr defaultColWidth="0" defaultRowHeight="12.75" zeroHeight="1"/>
  <cols>
    <col min="1" max="1" width="17.57421875" style="0" bestFit="1" customWidth="1"/>
    <col min="2" max="2" width="6.57421875" style="0" customWidth="1"/>
    <col min="3" max="3" width="4.8515625" style="0" bestFit="1" customWidth="1"/>
    <col min="4" max="4" width="3.7109375" style="0" customWidth="1"/>
    <col min="5" max="5" width="4.140625" style="0" customWidth="1"/>
    <col min="6" max="6" width="5.28125" style="0" bestFit="1" customWidth="1"/>
    <col min="7" max="7" width="9.140625" style="0" customWidth="1"/>
    <col min="8" max="16384" width="0" style="0" hidden="1" customWidth="1"/>
  </cols>
  <sheetData>
    <row r="1" ht="13.5" thickBot="1"/>
    <row r="2" spans="1:3" ht="13.5" thickBot="1">
      <c r="A2" s="12" t="s">
        <v>74</v>
      </c>
      <c r="B2" s="13"/>
      <c r="C2" s="14"/>
    </row>
    <row r="3" spans="1:3" ht="12.75">
      <c r="A3" t="s">
        <v>0</v>
      </c>
      <c r="B3" s="35">
        <f>ROUNDUP(ingredientes!F35/1000,2)</f>
        <v>2.56</v>
      </c>
      <c r="C3" s="1" t="s">
        <v>78</v>
      </c>
    </row>
    <row r="4" spans="1:3" ht="12.75">
      <c r="A4" t="s">
        <v>5</v>
      </c>
      <c r="B4" s="35">
        <f>ROUNDUP(ingredientes!F40/1000,2)</f>
        <v>3.2</v>
      </c>
      <c r="C4" t="s">
        <v>78</v>
      </c>
    </row>
    <row r="5" spans="1:3" ht="12.75">
      <c r="A5" t="s">
        <v>17</v>
      </c>
      <c r="B5">
        <f>ROUNDUP(ingredientes!F53/500,0)</f>
        <v>0</v>
      </c>
      <c r="C5" t="s">
        <v>82</v>
      </c>
    </row>
    <row r="6" spans="1:6" ht="12.75">
      <c r="A6" t="s">
        <v>50</v>
      </c>
      <c r="B6" s="35">
        <f>ROUNDUP((ingredientes!F26+ingredientes!F70+ingredientes!F81+ingredientes!F84)*10/1000,4)</f>
        <v>0.88</v>
      </c>
      <c r="C6" t="s">
        <v>78</v>
      </c>
      <c r="D6" s="47" t="s">
        <v>118</v>
      </c>
      <c r="E6" s="38">
        <f>(ingredientes!F26+ingredientes!F70+ingredientes!F81+ingredientes!F84)</f>
        <v>88</v>
      </c>
      <c r="F6" s="39" t="s">
        <v>85</v>
      </c>
    </row>
    <row r="7" ht="12.75"/>
    <row r="8" ht="13.5" thickBot="1"/>
    <row r="9" spans="1:3" ht="13.5" thickBot="1">
      <c r="A9" s="12" t="s">
        <v>92</v>
      </c>
      <c r="B9" s="13"/>
      <c r="C9" s="14"/>
    </row>
    <row r="10" spans="1:3" ht="12.75">
      <c r="A10" t="s">
        <v>54</v>
      </c>
      <c r="B10" s="36">
        <f>ROUNDUP(ingredientes!F80/1,0)</f>
        <v>0</v>
      </c>
      <c r="C10" t="s">
        <v>80</v>
      </c>
    </row>
    <row r="11" ht="12.75">
      <c r="B11" s="35"/>
    </row>
    <row r="12" spans="1:3" ht="12.75">
      <c r="A12" t="s">
        <v>19</v>
      </c>
      <c r="B12">
        <f>ROUNDDOWN(ingredientes!F46/300,0)</f>
        <v>1</v>
      </c>
      <c r="C12" t="s">
        <v>81</v>
      </c>
    </row>
    <row r="13" ht="12.75"/>
    <row r="14" spans="1:3" ht="12.75">
      <c r="A14" t="s">
        <v>1</v>
      </c>
      <c r="B14" s="35">
        <f>ROUNDUP((ingredientes!F32+ingredientes!F60+ingredientes!F67)/1000,2)</f>
        <v>1.68</v>
      </c>
      <c r="C14" t="s">
        <v>78</v>
      </c>
    </row>
    <row r="15" spans="1:3" ht="12.75">
      <c r="A15" t="s">
        <v>3</v>
      </c>
      <c r="B15" s="35">
        <f>ROUNDUP((ingredientes!F33+ingredientes!F38+ingredientes!F56)/1000,2)</f>
        <v>0.64</v>
      </c>
      <c r="C15" t="s">
        <v>78</v>
      </c>
    </row>
    <row r="16" spans="1:3" ht="12.75">
      <c r="A16" t="s">
        <v>22</v>
      </c>
      <c r="B16" s="35">
        <f>ROUNDUP((ingredientes!F59)/1000,2)</f>
        <v>0</v>
      </c>
      <c r="C16" t="s">
        <v>78</v>
      </c>
    </row>
    <row r="17" spans="1:3" ht="12.75">
      <c r="A17" t="s">
        <v>10</v>
      </c>
      <c r="B17" s="35">
        <f>ROUNDUP((ingredientes!F56)/100,2)</f>
        <v>0</v>
      </c>
      <c r="C17" t="s">
        <v>78</v>
      </c>
    </row>
    <row r="18" ht="12.75">
      <c r="B18" s="35"/>
    </row>
    <row r="19" ht="13.5" thickBot="1"/>
    <row r="20" spans="1:3" ht="13.5" thickBot="1">
      <c r="A20" s="12" t="s">
        <v>75</v>
      </c>
      <c r="B20" s="13"/>
      <c r="C20" s="14"/>
    </row>
    <row r="21" spans="1:3" ht="12.75">
      <c r="A21" t="s">
        <v>2</v>
      </c>
      <c r="B21">
        <f>ROUNDUP((ingredientes!F31+ingredientes!F37+ingredientes!F42+ingredientes!F51+ingredientes!F55+ingredientes!F66)/1000,2)</f>
        <v>0.4</v>
      </c>
      <c r="C21" t="s">
        <v>79</v>
      </c>
    </row>
    <row r="22" spans="1:3" ht="12.75">
      <c r="A22" t="s">
        <v>4</v>
      </c>
      <c r="B22">
        <f>ROUNDUP((ingredientes!F34+ingredientes!F39+ingredientes!F44+ingredientes!F47+ingredientes!F52+ingredientes!F61+ingredientes!F69)/1000,1)</f>
        <v>0.6</v>
      </c>
      <c r="C22" t="s">
        <v>78</v>
      </c>
    </row>
    <row r="23" spans="1:3" ht="12.75">
      <c r="A23" t="s">
        <v>20</v>
      </c>
      <c r="B23" s="35">
        <f>ROUNDUP((ingredientes!F48+ingredientes!F62)/1000,2)</f>
        <v>0.04</v>
      </c>
      <c r="C23" t="s">
        <v>79</v>
      </c>
    </row>
    <row r="24" spans="1:3" ht="12.75">
      <c r="A24" t="s">
        <v>83</v>
      </c>
      <c r="B24" s="36">
        <f>ROUNDDOWN(ingredientes!F68/400,0)</f>
        <v>2</v>
      </c>
      <c r="C24" t="s">
        <v>82</v>
      </c>
    </row>
    <row r="25" spans="1:3" ht="12.75">
      <c r="A25" t="s">
        <v>21</v>
      </c>
      <c r="B25" s="35">
        <f>ROUNDUP((ingredientes!F49+ingredientes!F63)/1000,2)</f>
        <v>0.08</v>
      </c>
      <c r="C25" t="s">
        <v>79</v>
      </c>
    </row>
    <row r="26" ht="12.75">
      <c r="B26" s="35"/>
    </row>
    <row r="27" ht="13.5" thickBot="1"/>
    <row r="28" spans="1:3" ht="13.5" thickBot="1">
      <c r="A28" s="12" t="s">
        <v>76</v>
      </c>
      <c r="B28" s="13"/>
      <c r="C28" s="14"/>
    </row>
    <row r="29" spans="1:3" ht="12.75">
      <c r="A29" t="s">
        <v>77</v>
      </c>
      <c r="B29" s="35">
        <f>ROUNDUP((ingredientes!F42)/100,2)</f>
        <v>0</v>
      </c>
      <c r="C29" t="s">
        <v>78</v>
      </c>
    </row>
    <row r="30" spans="1:3" ht="12.75">
      <c r="A30" t="s">
        <v>48</v>
      </c>
      <c r="B30" s="35">
        <f>ROUNDUP((ingredientes!F65)/1000,2)</f>
        <v>1</v>
      </c>
      <c r="C30" t="s">
        <v>78</v>
      </c>
    </row>
    <row r="31" ht="12.75"/>
    <row r="32" ht="13.5" thickBot="1"/>
    <row r="33" spans="1:3" ht="13.5" thickBot="1">
      <c r="A33" s="12" t="s">
        <v>86</v>
      </c>
      <c r="B33" s="13"/>
      <c r="C33" s="14"/>
    </row>
    <row r="34" spans="1:3" ht="12.75">
      <c r="A34" t="s">
        <v>30</v>
      </c>
      <c r="B34" s="36">
        <f>ROUND(ingredientes!F25/200,1)*200</f>
        <v>0</v>
      </c>
      <c r="C34" t="s">
        <v>91</v>
      </c>
    </row>
    <row r="35" spans="1:3" ht="12.75">
      <c r="A35" t="s">
        <v>15</v>
      </c>
      <c r="B35">
        <f>ROUNDUP(ingredientes!F29/400,0)</f>
        <v>0</v>
      </c>
      <c r="C35" t="s">
        <v>89</v>
      </c>
    </row>
    <row r="36" spans="1:3" ht="12.75">
      <c r="A36" t="s">
        <v>45</v>
      </c>
      <c r="B36">
        <f>ROUNDUP(ingredientes!F74/400,0)</f>
        <v>0</v>
      </c>
      <c r="C36" t="s">
        <v>93</v>
      </c>
    </row>
    <row r="37" spans="1:3" ht="12.75">
      <c r="A37" t="s">
        <v>90</v>
      </c>
      <c r="B37" s="36">
        <f>ROUND(ingredientes!F76/100,1)*100</f>
        <v>0</v>
      </c>
      <c r="C37" t="s">
        <v>91</v>
      </c>
    </row>
    <row r="38" spans="1:3" ht="12.75">
      <c r="A38" t="s">
        <v>14</v>
      </c>
      <c r="B38" s="36">
        <f>ROUNDUP((ingredientes!F28+ingredientes!F75)/100,0)*100</f>
        <v>200</v>
      </c>
      <c r="C38" t="s">
        <v>91</v>
      </c>
    </row>
    <row r="39" ht="12.75"/>
    <row r="40" spans="1:3" ht="12.75">
      <c r="A40" t="s">
        <v>16</v>
      </c>
      <c r="B40">
        <f>ingredientes!F72</f>
        <v>16</v>
      </c>
      <c r="C40" t="s">
        <v>80</v>
      </c>
    </row>
    <row r="41" spans="1:3" ht="12.75">
      <c r="A41" t="s">
        <v>56</v>
      </c>
      <c r="B41">
        <f>ROUNDUP(ingredientes!F83/1000,0)</f>
        <v>1</v>
      </c>
      <c r="C41" t="s">
        <v>79</v>
      </c>
    </row>
    <row r="42" spans="1:3" ht="12.75">
      <c r="A42" t="s">
        <v>53</v>
      </c>
      <c r="B42">
        <f>ROUNDUP(ingredientes!F78/10,0)</f>
        <v>0</v>
      </c>
      <c r="C42" t="s">
        <v>82</v>
      </c>
    </row>
    <row r="43" ht="12.75"/>
    <row r="44" spans="1:3" ht="12.75">
      <c r="A44" t="s">
        <v>87</v>
      </c>
      <c r="B44">
        <f>ingredientes!F24</f>
        <v>16</v>
      </c>
      <c r="C44" t="s">
        <v>80</v>
      </c>
    </row>
    <row r="45" spans="1:3" ht="12.75">
      <c r="A45" t="s">
        <v>88</v>
      </c>
      <c r="B45">
        <f>ROUNDUP(ingredientes!F27/1000,0)</f>
        <v>4</v>
      </c>
      <c r="C45" t="s">
        <v>79</v>
      </c>
    </row>
    <row r="46" ht="12.75"/>
    <row r="47" ht="12.75"/>
    <row r="48" ht="12.75"/>
    <row r="49" ht="12.75"/>
  </sheetData>
  <sheetProtection/>
  <printOptions/>
  <pageMargins left="0.787401575" right="0.787401575" top="0.984251969" bottom="0.984251969" header="0.492125985" footer="0.49212598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PREF.S.B.CAMPO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Jurídico</dc:creator>
  <cp:keywords/>
  <dc:description/>
  <cp:lastModifiedBy>7359</cp:lastModifiedBy>
  <cp:lastPrinted>2002-08-08T13:08:23Z</cp:lastPrinted>
  <dcterms:created xsi:type="dcterms:W3CDTF">2002-06-04T12:38:59Z</dcterms:created>
  <dcterms:modified xsi:type="dcterms:W3CDTF">2012-02-09T14:28:33Z</dcterms:modified>
  <cp:category/>
  <cp:version/>
  <cp:contentType/>
  <cp:contentStatus/>
</cp:coreProperties>
</file>